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Projects\S4\Class of 2021\Presentations\5. Grant Budget Basics\"/>
    </mc:Choice>
  </mc:AlternateContent>
  <xr:revisionPtr revIDLastSave="0" documentId="8_{3A3CD337-3BF7-4F1C-8169-AB2CD8BB7B6D}" xr6:coauthVersionLast="45" xr6:coauthVersionMax="45" xr10:uidLastSave="{00000000-0000-0000-0000-000000000000}"/>
  <bookViews>
    <workbookView xWindow="28680" yWindow="-4440" windowWidth="29040" windowHeight="15840" tabRatio="500" xr2:uid="{00000000-000D-0000-FFFF-FFFF00000000}"/>
  </bookViews>
  <sheets>
    <sheet name="Budget" sheetId="2"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8" i="2" l="1"/>
  <c r="C99" i="2"/>
  <c r="C100" i="2"/>
  <c r="B99" i="2"/>
  <c r="L86" i="2"/>
  <c r="L87" i="2"/>
  <c r="L85" i="2"/>
  <c r="B45" i="2"/>
  <c r="B36" i="2"/>
  <c r="B38" i="2"/>
  <c r="L19" i="2"/>
  <c r="L20" i="2"/>
  <c r="L21" i="2"/>
  <c r="L22" i="2"/>
  <c r="L18" i="2"/>
  <c r="H18" i="2"/>
  <c r="I18" i="2"/>
  <c r="J18" i="2" s="1"/>
  <c r="B23" i="2" s="1"/>
  <c r="L14" i="2"/>
  <c r="L12" i="2"/>
  <c r="L13" i="2"/>
  <c r="L11" i="2"/>
  <c r="L10" i="2"/>
  <c r="H10" i="2"/>
  <c r="I10" i="2" s="1"/>
  <c r="J10" i="2" s="1"/>
  <c r="H11" i="2"/>
  <c r="I11" i="2"/>
  <c r="J11" i="2" s="1"/>
  <c r="B15" i="2" l="1"/>
  <c r="D92" i="2" s="1"/>
  <c r="B93" i="2" s="1"/>
  <c r="B89" i="2"/>
  <c r="B94" i="2" l="1"/>
  <c r="B100" i="2"/>
  <c r="B97" i="2"/>
  <c r="B98" i="2" s="1"/>
</calcChain>
</file>

<file path=xl/sharedStrings.xml><?xml version="1.0" encoding="utf-8"?>
<sst xmlns="http://schemas.openxmlformats.org/spreadsheetml/2006/main" count="161" uniqueCount="120">
  <si>
    <t>A. SENIOR/KEY PERSONNEL</t>
  </si>
  <si>
    <t xml:space="preserve">B. OTHER PERSONNEL </t>
  </si>
  <si>
    <t xml:space="preserve">Requested Salary </t>
  </si>
  <si>
    <t xml:space="preserve">Funds Requested </t>
  </si>
  <si>
    <t>https://www.bls.gov/oes/current/oes_ny.htm</t>
  </si>
  <si>
    <t>TOTAL A</t>
  </si>
  <si>
    <t>TOTAL B</t>
  </si>
  <si>
    <t>TOTAL C</t>
  </si>
  <si>
    <t>TOTAL D</t>
  </si>
  <si>
    <t>TOTAL E</t>
  </si>
  <si>
    <t>TOTAL F</t>
  </si>
  <si>
    <t xml:space="preserve">Indirect Cost Rate (%): </t>
  </si>
  <si>
    <t xml:space="preserve">Indirect Cost Base ($): </t>
  </si>
  <si>
    <t>TOTAL I</t>
  </si>
  <si>
    <t>Hourly Rate on Project ($/hr)</t>
  </si>
  <si>
    <t>Program managers assume that when you run a company you will not be spending all your time doing research, but have other responsibilities like raising money, paying bills, presenting, traveling, etc... Therefore it can't be 6 months for a 6 month calendar period. I changed it to 5.7 which means 2 hours a week you are doing something other than research. Bare minimum!</t>
  </si>
  <si>
    <t>Common labaratory disposable (e.g. tubes, gloves, tips, etc.)</t>
  </si>
  <si>
    <t>Common labware (e.g. beaker, flask)</t>
  </si>
  <si>
    <t>Labware</t>
  </si>
  <si>
    <t>Instructions say: It is recommended that proposers allot funds for fringe benefits here ONLY if the proposer’s usual (established) accounting practices provide that fringe benefits be treated as direct costs. Otherwise, fringe benefits should be included in Line I, Indirect costs.</t>
  </si>
  <si>
    <t>C. FRINGE BENEFITS (IF CHARGED AS DIRECT COSTS)</t>
  </si>
  <si>
    <t>RATE</t>
  </si>
  <si>
    <t>BASE</t>
  </si>
  <si>
    <t xml:space="preserve">D. EQUIPMENT </t>
  </si>
  <si>
    <t xml:space="preserve">E. DOMESTIC TRAVEL </t>
  </si>
  <si>
    <t>F. PARTICIPANT/TRAINEE SUPPORT COSTS</t>
  </si>
  <si>
    <t xml:space="preserve">    E.2 - Foreign travel expenses</t>
  </si>
  <si>
    <t>Not permitted</t>
  </si>
  <si>
    <t>SBIR Workshop</t>
  </si>
  <si>
    <t>Other travel</t>
  </si>
  <si>
    <t>G.1. MATERIALS AND SUPPLIES</t>
  </si>
  <si>
    <t>Materials</t>
  </si>
  <si>
    <t>Steel tubing</t>
  </si>
  <si>
    <t>Plate, 2"</t>
  </si>
  <si>
    <t>TOTAL G</t>
  </si>
  <si>
    <t>Line G.2 - Publication Costs/Documentation Costs</t>
  </si>
  <si>
    <t>Publication Costs/Documentation costs are NOT permitted on a Phase I proposal.</t>
  </si>
  <si>
    <t>Line G.3 - Consultant Services</t>
  </si>
  <si>
    <t>Line G.4 - Computer Services</t>
  </si>
  <si>
    <t>Funds may be allocated for computer services. Requested items with a total cost exceeding $5,000 should be accompanied by pricing documentation (e.g. quote, link to online price list, prior purchase order or invoice), to be included in the budget justification.</t>
  </si>
  <si>
    <t>Line G.5 - Subawards</t>
  </si>
  <si>
    <t>Line G.6 - Other</t>
  </si>
  <si>
    <t>This line includes the purchase of analytical services, other services, or fabricated components from commercial sources. Requested items with a total cost exceeding $5,000 should be accompanied by pricing documentation</t>
  </si>
  <si>
    <t>SPECIAL LINE ITEMS under G6</t>
  </si>
  <si>
    <t>Hire CPA for Financials and Audits</t>
  </si>
  <si>
    <t xml:space="preserve">I. INDIRECT COSTS </t>
  </si>
  <si>
    <t>K. FEE</t>
  </si>
  <si>
    <t>TOTAL K</t>
  </si>
  <si>
    <t>PI: Jane Doe</t>
  </si>
  <si>
    <t>Joey Williams</t>
  </si>
  <si>
    <t>Beat-The-Odds Boot Camp:</t>
  </si>
  <si>
    <t>Other stuff...</t>
  </si>
  <si>
    <t>L. TOTAL COSTS AND FEES</t>
  </si>
  <si>
    <t>Calendar Months</t>
  </si>
  <si>
    <t>BLS Code</t>
  </si>
  <si>
    <t>BLS Description</t>
  </si>
  <si>
    <t>Mean Wage for General and Operations Managers</t>
  </si>
  <si>
    <t>BLS Weblink</t>
  </si>
  <si>
    <t>Name of Senior Personnel</t>
  </si>
  <si>
    <t>State or Metro Area</t>
  </si>
  <si>
    <t>NYS</t>
  </si>
  <si>
    <t>Albany-Schenectady-Troy, NY</t>
  </si>
  <si>
    <t>https://www.bls.gov/oes/current/oes_10580.htm</t>
  </si>
  <si>
    <t>(Wo)Man Hours</t>
  </si>
  <si>
    <t>17-2071</t>
  </si>
  <si>
    <t>11-1021</t>
  </si>
  <si>
    <t>Median Wage for Electrical Engineers</t>
  </si>
  <si>
    <t>coordinating and completing most technical aspects of the project</t>
  </si>
  <si>
    <t>Effort Description 
(first letter lower case and start with a verb like the examples below)</t>
  </si>
  <si>
    <t>conducting research on the biomedical device and coordinating subcontractors</t>
  </si>
  <si>
    <t>Betsy Rappaport</t>
  </si>
  <si>
    <t>monitoring experiments and keeping the lab organized</t>
  </si>
  <si>
    <t>Travel must be for SBIR/STTR R&amp;D purposes only, e.g. travel to partner institution. You may NOT travel (generally) to conferences, tradeshows, or customers. You may, in rare cases, include customer travel if they are an integral part of your Phase I work. If you do qualify for domestic travel you need to justify rates using GSA Lodging and per diem rates + costs of flights. NOTE: It is much easier to move money OUT of travel into Other Direct Costs, than vice versa. Take the full $2,000 for travel and then you may move the money later
MUST INCLUDE trip to SBIR workshop. $2,000 per person is recommended budget.</t>
  </si>
  <si>
    <t>Number of Days</t>
  </si>
  <si>
    <t>Destination</t>
  </si>
  <si>
    <t>MI&amp;E Rate Whole Day</t>
  </si>
  <si>
    <t>GSA Rate (Whole Day)</t>
  </si>
  <si>
    <t>GSA Rate (Partial Day)</t>
  </si>
  <si>
    <t>Car Miles</t>
  </si>
  <si>
    <t>Air Travel
(as determined usinhg aggregator service like Expedia, Hipmunk, Kayak, etc...)</t>
  </si>
  <si>
    <t>Number of people attending</t>
  </si>
  <si>
    <t>Travel Description</t>
  </si>
  <si>
    <t>Total $</t>
  </si>
  <si>
    <t>Participant support costs are NOT permitted on a Phase I grant. FYI: Participaent and Trainee Support costs have a VERY strict definition by NSF and are not likely what you think they are. Many teams think this pertains to participants in research including humans. It does not...</t>
  </si>
  <si>
    <t>Materials and supplies are defined as tangible personal property, other than equipment, costing less than $5,000, or other lower threshold consistent with the policy established by the proposing organization.  NOTE: Items with a total cost exceeding $5,000 should be accompanied by pricing documentation (e.g. quote, link to online price list, prior purchase order or invoice). If possible break up all line items &gt;$5,000 into multiple items, e.g. Steel could be broken into Steel tubes and Steel I-beams. Similarly, equipment can go into this category if it is less than $5,000, discuss this with me if you want to do so. Computers are almost NEVER an acceptable line item here.</t>
  </si>
  <si>
    <t>Consultant services include specialized work that will be performed by professionals that are not employees of the proposing small business. Purchases of analytical services, other services, or fabricated components from commercial sources should not be listed under consultant services and should instead be reported in the budget under Other Direct Costs/Other (Line G.6).</t>
  </si>
  <si>
    <t>Description</t>
  </si>
  <si>
    <t>Total Price</t>
  </si>
  <si>
    <t>Price per unit</t>
  </si>
  <si>
    <t># of Units</t>
  </si>
  <si>
    <t>Description of work</t>
  </si>
  <si>
    <t xml:space="preserve">Subaward amount goes here. Institution needs its own budget in a separate subaward budget and subaward budget justification, in the same format as the main budget. Subawardees (the appropriate institution representative/department) should also provide a letter of collaboration that confirms the role of the subaward organization in the project and explicitly states the subaward amount. Provide this letter as part of the Budget Justification and NOT as a Supplementary Document. </t>
  </si>
  <si>
    <t>Institution</t>
  </si>
  <si>
    <t>Description or Institution</t>
  </si>
  <si>
    <t>Description of service or fabricated component</t>
  </si>
  <si>
    <t>Customer discovery travel</t>
  </si>
  <si>
    <t>Name of Beat-The-Odds Participating Personnel</t>
  </si>
  <si>
    <t>CEO, CBO, Business Development</t>
  </si>
  <si>
    <t xml:space="preserve">50% is the safe rate for NSF. That is, they will not audit Phase I requests of 50% or lower. If you have a negotiated rate with a federal agency you MUST use that rate!  YOU MAY NOT Charge indirect on subawards. PROHIBITED ITEMS: Independent research and development, Patent and patent related expenses will not be funded as either a direct or indirect cost, Sales and marketing expenses, Business development, Manufacturing and production expenses </t>
  </si>
  <si>
    <t>H. TOTAL DIRECT COSTS                                                                TOTAL H</t>
  </si>
  <si>
    <t>J. TOTAL DIRECT AND INDIRECT COSTS                                     TOTAL J</t>
  </si>
  <si>
    <t xml:space="preserve">TAKE THIS FEE. No more than 7%, but aim to get that as close to 7% as possible. Normally it is just under to allow the budget to be exactly the full amount.
NOTE: Prohibited Expenditures (including but not limited to Lines D, E.2, F, and G.2), including equipment, patent expenses, and foreign travel may be purchased from the small business fee funds (line K). </t>
  </si>
  <si>
    <t>Target Fee Percentage</t>
  </si>
  <si>
    <t>Directions in RED, Cells you should fill-in are in White</t>
  </si>
  <si>
    <t>Air Travel
(as determined using aggregator service like Expedia, Hipmunk, Kayak, etc...)</t>
  </si>
  <si>
    <t>The vast majority of companies should NOT include fringe. Uou need at least a year's history of accounting for fringe independently of indirect costs to qualify</t>
  </si>
  <si>
    <t>NOT GENERALLY ALLOWED DURING Phase I. NOTE: Equipment is defined as: "an item of property that has an acquisition cost of $5,000 or more (unless the organization has established lower levels) AND an expected service life of more than one year."</t>
  </si>
  <si>
    <t>NSF ONLY</t>
  </si>
  <si>
    <t>PPE and other safety equipment</t>
  </si>
  <si>
    <t>Use safety equipment to round out your budget</t>
  </si>
  <si>
    <t>Up to $10,000. ONLY for the following: 1) Hiring a certified public accountant (CPA) to prepare audited, compiled, or reviewed financial statement. 2) Hiring a CPA to perform an initial financial viability assessment based on standard financial ratios so the awardee organization would have time to improve their financial position prior to submitting the Phase II proposal, 3) Hiring a CPA to review the adequacy of the awardee’s project cost accounting system. DO NOT mention an Audit to your CPA as they will think that is an IRS audit. This is NOT an IRS audit</t>
  </si>
  <si>
    <t>Up to $20,000 to cover costs related to NSF’ “Beat-The-Odds Boot Camp”, If less than $10,000, no justification needed. We highly recommend you take less than $10,000. If you exceed $10,000 then you will need to fill out the rest of the travel and Personel components below and provide extensive cost analysis</t>
  </si>
  <si>
    <t>NSF SAFE RATE DEFINITION, Not applicable to other agencies -&gt;</t>
  </si>
  <si>
    <t>For other agencies your base would likely be Line H - Line D. See agency specific instructions.</t>
  </si>
  <si>
    <t>Actual fee percentage, this line is just a test to make sure Fee is being calculated properly. Fee will exceed allowable limit until budget is complete</t>
  </si>
  <si>
    <t>Maximum allowable award:</t>
  </si>
  <si>
    <t xml:space="preserve">Effort Description </t>
  </si>
  <si>
    <t>NOTE: This template is NSF focused as their budget process has the most line items. 
Please review your agency's specific directions and modify this as appropriate!</t>
  </si>
  <si>
    <t>This document is the property of Amala Consulting LLC and can be used  by its clients for its intended purpose of aiding them in applying to an SBIR/STTR grant opportunity. It is not to be disbursed to any other person without written permission by Sarah Parks, President of Amala Consulting LLC. Copyright is not to be removed.
Unpublished Work ©2021 Amala Consulting LLC</t>
  </si>
  <si>
    <t>NOTE: NSF (or other agency) may round differently so when you enter your information into the budget portal (e.g. Fastlan for NSF), you MAY need to change your fee or safety line item by $1. MAKE SURE YOU UPDATE YOUR BUDGET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</si>
</sst>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00"/>
    <numFmt numFmtId="165" formatCode="&quot;$&quot;#,##0"/>
    <numFmt numFmtId="166" formatCode="0.0"/>
    <numFmt numFmtId="167" formatCode="_([$$-409]* #,##0.00_);_([$$-409]* \(#,##0.00\);_([$$-409]* &quot;-&quot;??_);_(@_)"/>
    <numFmt numFmtId="168" formatCode="&quot;2020 Mileage Rate $&quot;0.00"/>
  </numFmts>
  <fonts count="14" x14ac:knownFonts="1">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rgb="FFFF0000"/>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b/>
      <sz val="13"/>
      <color rgb="FFFF0000"/>
      <name val="Calibri"/>
      <family val="2"/>
      <scheme val="minor"/>
    </font>
    <font>
      <b/>
      <sz val="14"/>
      <name val="Calibri"/>
      <family val="2"/>
      <scheme val="minor"/>
    </font>
    <font>
      <b/>
      <sz val="16"/>
      <name val="Calibri"/>
      <family val="2"/>
      <scheme val="minor"/>
    </font>
    <font>
      <b/>
      <i/>
      <sz val="12"/>
      <color theme="1"/>
      <name val="Calibri"/>
      <family val="2"/>
      <scheme val="minor"/>
    </font>
    <font>
      <sz val="12"/>
      <color theme="6"/>
      <name val="Calibri"/>
      <family val="2"/>
      <scheme val="minor"/>
    </font>
    <font>
      <b/>
      <sz val="16"/>
      <color theme="1"/>
      <name val="Calibri"/>
      <family val="2"/>
      <scheme val="minor"/>
    </font>
  </fonts>
  <fills count="6">
    <fill>
      <patternFill patternType="none"/>
    </fill>
    <fill>
      <patternFill patternType="gray125"/>
    </fill>
    <fill>
      <patternFill patternType="solid">
        <fgColor theme="6" tint="0.59999389629810485"/>
        <bgColor indexed="65"/>
      </patternFill>
    </fill>
    <fill>
      <patternFill patternType="solid">
        <fgColor theme="6" tint="0.39997558519241921"/>
        <bgColor indexed="64"/>
      </patternFill>
    </fill>
    <fill>
      <patternFill patternType="solid">
        <fgColor theme="0"/>
        <bgColor indexed="64"/>
      </patternFill>
    </fill>
    <fill>
      <patternFill patternType="solid">
        <fgColor theme="6" tint="0.59999389629810485"/>
        <bgColor indexed="64"/>
      </patternFill>
    </fill>
  </fills>
  <borders count="9">
    <border>
      <left/>
      <right/>
      <top/>
      <bottom/>
      <diagonal/>
    </border>
    <border>
      <left/>
      <right/>
      <top style="thin">
        <color auto="1"/>
      </top>
      <bottom/>
      <diagonal/>
    </border>
    <border>
      <left/>
      <right/>
      <top/>
      <bottom style="medium">
        <color indexed="64"/>
      </bottom>
      <diagonal/>
    </border>
    <border>
      <left/>
      <right/>
      <top style="thin">
        <color theme="6"/>
      </top>
      <bottom style="thin">
        <color theme="6"/>
      </bottom>
      <diagonal/>
    </border>
    <border>
      <left/>
      <right/>
      <top style="thin">
        <color theme="6"/>
      </top>
      <bottom/>
      <diagonal/>
    </border>
    <border>
      <left/>
      <right/>
      <top/>
      <bottom style="thin">
        <color theme="6"/>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57">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9" fillId="0" borderId="0" applyNumberFormat="0" applyFill="0" applyAlignment="0" applyProtection="0"/>
    <xf numFmtId="0" fontId="7" fillId="0" borderId="0" applyNumberFormat="0" applyFill="0" applyBorder="0" applyAlignment="0" applyProtection="0"/>
    <xf numFmtId="0" fontId="1" fillId="2" borderId="0" applyNumberFormat="0" applyBorder="0" applyAlignment="0" applyProtection="0"/>
  </cellStyleXfs>
  <cellXfs count="97">
    <xf numFmtId="0" fontId="0" fillId="0" borderId="0" xfId="0"/>
    <xf numFmtId="0" fontId="0" fillId="0" borderId="0" xfId="0" applyFont="1" applyFill="1" applyBorder="1"/>
    <xf numFmtId="0" fontId="0" fillId="0" borderId="0" xfId="0" applyFill="1"/>
    <xf numFmtId="0" fontId="0" fillId="0" borderId="0" xfId="0" applyFill="1" applyAlignment="1">
      <alignment horizontal="center"/>
    </xf>
    <xf numFmtId="166" fontId="0" fillId="0" borderId="0" xfId="0" applyNumberFormat="1" applyFill="1"/>
    <xf numFmtId="164" fontId="0" fillId="0" borderId="0" xfId="0" applyNumberFormat="1" applyFill="1"/>
    <xf numFmtId="1" fontId="0" fillId="0" borderId="0" xfId="0" applyNumberFormat="1" applyFill="1"/>
    <xf numFmtId="0" fontId="5" fillId="0" borderId="0" xfId="38" applyFill="1"/>
    <xf numFmtId="44" fontId="0" fillId="0" borderId="0" xfId="1" applyFont="1" applyFill="1"/>
    <xf numFmtId="0" fontId="2" fillId="0" borderId="0" xfId="0" applyFont="1" applyFill="1" applyBorder="1"/>
    <xf numFmtId="0" fontId="3" fillId="0" borderId="0" xfId="0" applyFont="1" applyFill="1" applyBorder="1"/>
    <xf numFmtId="0" fontId="0" fillId="0" borderId="0" xfId="0" applyFill="1" applyBorder="1"/>
    <xf numFmtId="6" fontId="0" fillId="0" borderId="0" xfId="0" applyNumberFormat="1" applyFill="1" applyAlignment="1">
      <alignment horizontal="right"/>
    </xf>
    <xf numFmtId="167" fontId="0" fillId="0" borderId="0" xfId="1" applyNumberFormat="1" applyFont="1" applyFill="1" applyBorder="1"/>
    <xf numFmtId="167" fontId="0" fillId="0" borderId="0" xfId="0" applyNumberFormat="1" applyFill="1" applyBorder="1"/>
    <xf numFmtId="0" fontId="0" fillId="0" borderId="0" xfId="0" applyFont="1" applyFill="1"/>
    <xf numFmtId="164" fontId="0" fillId="0" borderId="0" xfId="0" applyNumberFormat="1" applyFill="1" applyBorder="1"/>
    <xf numFmtId="4" fontId="0" fillId="0" borderId="0" xfId="0" applyNumberFormat="1" applyFill="1"/>
    <xf numFmtId="0" fontId="7" fillId="0" borderId="0" xfId="0" applyFont="1" applyFill="1" applyBorder="1"/>
    <xf numFmtId="0" fontId="0" fillId="0" borderId="0" xfId="0" applyFill="1" applyBorder="1" applyAlignment="1">
      <alignment horizontal="center"/>
    </xf>
    <xf numFmtId="0" fontId="1" fillId="2" borderId="0" xfId="56" applyAlignment="1">
      <alignment horizontal="right"/>
    </xf>
    <xf numFmtId="164" fontId="1" fillId="2" borderId="0" xfId="56" applyNumberFormat="1"/>
    <xf numFmtId="0" fontId="1" fillId="2" borderId="0" xfId="56"/>
    <xf numFmtId="0" fontId="1" fillId="2" borderId="1" xfId="56" applyBorder="1"/>
    <xf numFmtId="0" fontId="1" fillId="2" borderId="0" xfId="56" applyBorder="1"/>
    <xf numFmtId="0" fontId="1" fillId="2" borderId="0" xfId="56" applyBorder="1" applyAlignment="1"/>
    <xf numFmtId="0" fontId="1" fillId="2" borderId="0" xfId="56" applyBorder="1" applyAlignment="1">
      <alignment horizontal="center"/>
    </xf>
    <xf numFmtId="0" fontId="1" fillId="2" borderId="0" xfId="56" applyAlignment="1">
      <alignment horizontal="center" wrapText="1"/>
    </xf>
    <xf numFmtId="0" fontId="1" fillId="2" borderId="0" xfId="56" applyAlignment="1">
      <alignment wrapText="1"/>
    </xf>
    <xf numFmtId="44" fontId="1" fillId="2" borderId="0" xfId="56" applyNumberFormat="1"/>
    <xf numFmtId="9" fontId="1" fillId="2" borderId="0" xfId="56" applyNumberFormat="1" applyAlignment="1">
      <alignment horizontal="center"/>
    </xf>
    <xf numFmtId="0" fontId="7" fillId="2" borderId="0" xfId="55" applyFill="1"/>
    <xf numFmtId="0" fontId="1" fillId="2" borderId="0" xfId="56" applyBorder="1" applyAlignment="1">
      <alignment horizontal="center" wrapText="1"/>
    </xf>
    <xf numFmtId="0" fontId="2" fillId="2" borderId="0" xfId="56" applyFont="1" applyBorder="1" applyAlignment="1">
      <alignment horizontal="center" wrapText="1"/>
    </xf>
    <xf numFmtId="0" fontId="2" fillId="2" borderId="0" xfId="56" applyFont="1" applyBorder="1"/>
    <xf numFmtId="0" fontId="2" fillId="2" borderId="0" xfId="56" applyFont="1" applyBorder="1" applyAlignment="1">
      <alignment horizontal="center"/>
    </xf>
    <xf numFmtId="0" fontId="2" fillId="0" borderId="0" xfId="0" applyFont="1" applyFill="1" applyAlignment="1">
      <alignment horizontal="left"/>
    </xf>
    <xf numFmtId="167" fontId="1" fillId="2" borderId="0" xfId="56" applyNumberFormat="1" applyBorder="1"/>
    <xf numFmtId="0" fontId="7" fillId="2" borderId="0" xfId="55" applyFill="1" applyBorder="1"/>
    <xf numFmtId="0" fontId="2" fillId="2" borderId="0" xfId="56" applyFont="1" applyBorder="1" applyAlignment="1">
      <alignment horizontal="left" vertical="top"/>
    </xf>
    <xf numFmtId="0" fontId="7" fillId="2" borderId="0" xfId="55" applyFill="1" applyBorder="1" applyAlignment="1">
      <alignment horizontal="left" vertical="top" wrapText="1"/>
    </xf>
    <xf numFmtId="0" fontId="2" fillId="2" borderId="0" xfId="56" applyFont="1"/>
    <xf numFmtId="0" fontId="2" fillId="2" borderId="0" xfId="56" applyFont="1" applyAlignment="1">
      <alignment horizontal="center"/>
    </xf>
    <xf numFmtId="0" fontId="2" fillId="2" borderId="0" xfId="56" applyFont="1" applyBorder="1" applyAlignment="1">
      <alignment horizontal="left"/>
    </xf>
    <xf numFmtId="0" fontId="2" fillId="2" borderId="2" xfId="56" applyFont="1" applyBorder="1" applyAlignment="1">
      <alignment horizontal="right"/>
    </xf>
    <xf numFmtId="165" fontId="2" fillId="2" borderId="2" xfId="56" applyNumberFormat="1" applyFont="1" applyBorder="1"/>
    <xf numFmtId="0" fontId="1" fillId="2" borderId="2" xfId="56" applyBorder="1"/>
    <xf numFmtId="0" fontId="2" fillId="2" borderId="0" xfId="56" applyFont="1" applyBorder="1" applyAlignment="1">
      <alignment vertical="top"/>
    </xf>
    <xf numFmtId="164" fontId="2" fillId="2" borderId="2" xfId="56" applyNumberFormat="1" applyFont="1" applyBorder="1"/>
    <xf numFmtId="0" fontId="0" fillId="0" borderId="2" xfId="0" applyFill="1" applyBorder="1"/>
    <xf numFmtId="0" fontId="2" fillId="2" borderId="3" xfId="56" applyFont="1" applyBorder="1"/>
    <xf numFmtId="167" fontId="1" fillId="2" borderId="3" xfId="56" applyNumberFormat="1" applyBorder="1"/>
    <xf numFmtId="0" fontId="1" fillId="2" borderId="3" xfId="56" applyBorder="1"/>
    <xf numFmtId="0" fontId="2" fillId="2" borderId="4" xfId="56" applyFont="1" applyBorder="1" applyAlignment="1">
      <alignment horizontal="left" vertical="top"/>
    </xf>
    <xf numFmtId="167" fontId="1" fillId="2" borderId="4" xfId="56" applyNumberFormat="1" applyBorder="1"/>
    <xf numFmtId="0" fontId="1" fillId="2" borderId="4" xfId="56" applyBorder="1"/>
    <xf numFmtId="0" fontId="1" fillId="2" borderId="5" xfId="56" applyBorder="1"/>
    <xf numFmtId="167" fontId="1" fillId="2" borderId="5" xfId="56" applyNumberFormat="1" applyBorder="1"/>
    <xf numFmtId="0" fontId="2" fillId="2" borderId="0" xfId="56" applyFont="1" applyAlignment="1">
      <alignment horizontal="left"/>
    </xf>
    <xf numFmtId="0" fontId="11" fillId="2" borderId="0" xfId="56" applyFont="1" applyBorder="1"/>
    <xf numFmtId="0" fontId="2" fillId="2" borderId="0" xfId="56" applyFont="1" applyBorder="1" applyAlignment="1">
      <alignment vertical="center"/>
    </xf>
    <xf numFmtId="167" fontId="0" fillId="0" borderId="0" xfId="1" applyNumberFormat="1" applyFont="1" applyFill="1" applyBorder="1" applyAlignment="1">
      <alignment vertical="center"/>
    </xf>
    <xf numFmtId="164" fontId="2" fillId="2" borderId="0" xfId="56" applyNumberFormat="1" applyFont="1" applyBorder="1"/>
    <xf numFmtId="0" fontId="2" fillId="2" borderId="6" xfId="56" applyFont="1" applyBorder="1"/>
    <xf numFmtId="44" fontId="0" fillId="0" borderId="0" xfId="1" applyFont="1"/>
    <xf numFmtId="0" fontId="1" fillId="2" borderId="6" xfId="56" applyBorder="1"/>
    <xf numFmtId="164" fontId="2" fillId="2" borderId="6" xfId="56" applyNumberFormat="1" applyFont="1" applyBorder="1"/>
    <xf numFmtId="10" fontId="2" fillId="2" borderId="0" xfId="56" applyNumberFormat="1" applyFont="1"/>
    <xf numFmtId="10" fontId="4" fillId="2" borderId="0" xfId="56" applyNumberFormat="1" applyFont="1"/>
    <xf numFmtId="0" fontId="2" fillId="2" borderId="2" xfId="56" applyFont="1" applyBorder="1"/>
    <xf numFmtId="0" fontId="12" fillId="2" borderId="0" xfId="56" applyFont="1"/>
    <xf numFmtId="44" fontId="12" fillId="2" borderId="0" xfId="56" applyNumberFormat="1" applyFont="1"/>
    <xf numFmtId="0" fontId="2" fillId="2" borderId="0" xfId="56" applyFont="1" applyAlignment="1">
      <alignment horizontal="center" wrapText="1"/>
    </xf>
    <xf numFmtId="0" fontId="2" fillId="2" borderId="0" xfId="56" applyFont="1" applyAlignment="1">
      <alignment wrapText="1"/>
    </xf>
    <xf numFmtId="9" fontId="0" fillId="0" borderId="0" xfId="52" applyFont="1" applyAlignment="1">
      <alignment horizontal="center"/>
    </xf>
    <xf numFmtId="0" fontId="7" fillId="3" borderId="0" xfId="0" applyFont="1" applyFill="1"/>
    <xf numFmtId="0" fontId="7" fillId="3" borderId="0" xfId="0" applyFont="1" applyFill="1" applyBorder="1"/>
    <xf numFmtId="0" fontId="7" fillId="2" borderId="0" xfId="56" applyFont="1" applyBorder="1"/>
    <xf numFmtId="0" fontId="7" fillId="2" borderId="0" xfId="56" applyFont="1" applyBorder="1" applyAlignment="1">
      <alignment horizontal="right"/>
    </xf>
    <xf numFmtId="164" fontId="2" fillId="4" borderId="2" xfId="56" applyNumberFormat="1" applyFont="1" applyFill="1" applyBorder="1"/>
    <xf numFmtId="10" fontId="2" fillId="5" borderId="0" xfId="52" applyNumberFormat="1" applyFont="1" applyFill="1"/>
    <xf numFmtId="6" fontId="0" fillId="0" borderId="8" xfId="0" applyNumberFormat="1" applyFill="1" applyBorder="1"/>
    <xf numFmtId="0" fontId="2" fillId="5" borderId="2" xfId="0" applyFont="1" applyFill="1" applyBorder="1" applyAlignment="1">
      <alignment horizontal="right"/>
    </xf>
    <xf numFmtId="0" fontId="8" fillId="0" borderId="0" xfId="0" applyFont="1" applyFill="1" applyAlignment="1">
      <alignment vertical="top"/>
    </xf>
    <xf numFmtId="0" fontId="13" fillId="0" borderId="0" xfId="0" applyFont="1" applyFill="1" applyAlignment="1">
      <alignment horizontal="center" wrapText="1"/>
    </xf>
    <xf numFmtId="0" fontId="0" fillId="0" borderId="0" xfId="0" applyFill="1" applyAlignment="1">
      <alignment horizontal="center" wrapText="1"/>
    </xf>
    <xf numFmtId="0" fontId="8" fillId="0" borderId="0" xfId="0" applyFont="1" applyFill="1" applyAlignment="1">
      <alignment horizontal="left" vertical="top" wrapText="1"/>
    </xf>
    <xf numFmtId="168" fontId="2" fillId="2" borderId="0" xfId="56" applyNumberFormat="1" applyFont="1" applyBorder="1" applyAlignment="1">
      <alignment horizontal="center" wrapText="1"/>
    </xf>
    <xf numFmtId="0" fontId="0" fillId="0" borderId="0" xfId="0" applyFill="1" applyBorder="1" applyAlignment="1">
      <alignment horizontal="center"/>
    </xf>
    <xf numFmtId="0" fontId="7" fillId="2" borderId="1" xfId="55" applyFill="1" applyBorder="1" applyAlignment="1">
      <alignment horizontal="left" vertical="top" wrapText="1"/>
    </xf>
    <xf numFmtId="0" fontId="7" fillId="2" borderId="1" xfId="55" applyFill="1" applyBorder="1" applyAlignment="1">
      <alignment horizontal="left" vertical="top"/>
    </xf>
    <xf numFmtId="0" fontId="7" fillId="2" borderId="7" xfId="55" applyFill="1" applyBorder="1" applyAlignment="1">
      <alignment horizontal="left" vertical="top" wrapText="1"/>
    </xf>
    <xf numFmtId="0" fontId="7" fillId="2" borderId="4" xfId="55" applyFill="1" applyBorder="1" applyAlignment="1">
      <alignment horizontal="left" vertical="top" wrapText="1"/>
    </xf>
    <xf numFmtId="0" fontId="7" fillId="2" borderId="0" xfId="55" applyFill="1" applyBorder="1" applyAlignment="1">
      <alignment horizontal="left" vertical="top" wrapText="1"/>
    </xf>
    <xf numFmtId="0" fontId="7" fillId="2" borderId="0" xfId="55" applyFill="1" applyBorder="1" applyAlignment="1">
      <alignment horizontal="left" vertical="center" wrapText="1"/>
    </xf>
    <xf numFmtId="0" fontId="7" fillId="2" borderId="3" xfId="55" applyFill="1" applyBorder="1" applyAlignment="1">
      <alignment horizontal="left" vertical="top"/>
    </xf>
    <xf numFmtId="0" fontId="7" fillId="0" borderId="0" xfId="55" applyFill="1" applyAlignment="1">
      <alignment horizontal="left" vertical="top"/>
    </xf>
  </cellXfs>
  <cellStyles count="57">
    <cellStyle name="40% - Accent3" xfId="56" builtinId="39"/>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Heading 1" xfId="54"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cellStyle name="Normal" xfId="0" builtinId="0"/>
    <cellStyle name="Percent" xfId="52" builtinId="5"/>
    <cellStyle name="Title" xfId="53" builtinId="15" customBuiltin="1"/>
    <cellStyle name="Warning Text" xfId="55" builtinId="1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ls.gov/oes/current/oes_ny.htm" TargetMode="External"/><Relationship Id="rId2" Type="http://schemas.openxmlformats.org/officeDocument/2006/relationships/hyperlink" Target="https://www.bls.gov/oes/current/oes_ny.htm" TargetMode="External"/><Relationship Id="rId1" Type="http://schemas.openxmlformats.org/officeDocument/2006/relationships/hyperlink" Target="https://www.bls.gov/oes/current/oes_10580.ht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06"/>
  <sheetViews>
    <sheetView tabSelected="1" zoomScale="85" zoomScaleNormal="85" zoomScalePageLayoutView="85" workbookViewId="0">
      <selection activeCell="B102" sqref="B102:E106"/>
    </sheetView>
  </sheetViews>
  <sheetFormatPr defaultColWidth="11" defaultRowHeight="15.5" x14ac:dyDescent="0.35"/>
  <cols>
    <col min="1" max="1" width="52.33203125" style="2" customWidth="1"/>
    <col min="2" max="2" width="18.6640625" style="2" customWidth="1"/>
    <col min="3" max="3" width="15.6640625" style="2" customWidth="1"/>
    <col min="4" max="4" width="15.1640625" style="2" customWidth="1"/>
    <col min="5" max="5" width="43.6640625" style="2" bestFit="1" customWidth="1"/>
    <col min="6" max="6" width="25.33203125" style="2" bestFit="1" customWidth="1"/>
    <col min="7" max="7" width="11" style="2"/>
    <col min="8" max="8" width="10" style="2" customWidth="1"/>
    <col min="9" max="9" width="14.1640625" style="2" customWidth="1"/>
    <col min="10" max="10" width="11" style="2"/>
    <col min="11" max="11" width="70" style="2" customWidth="1"/>
    <col min="12" max="16" width="11" style="2"/>
    <col min="17" max="17" width="45" style="2" bestFit="1" customWidth="1"/>
    <col min="18" max="16384" width="11" style="2"/>
  </cols>
  <sheetData>
    <row r="1" spans="1:17" ht="39" customHeight="1" x14ac:dyDescent="0.5">
      <c r="A1" s="84" t="s">
        <v>117</v>
      </c>
      <c r="B1" s="84"/>
      <c r="C1" s="84"/>
      <c r="D1" s="84"/>
      <c r="E1" s="84"/>
      <c r="F1" s="84"/>
    </row>
    <row r="2" spans="1:17" ht="50" customHeight="1" x14ac:dyDescent="0.35">
      <c r="A2" s="85" t="s">
        <v>118</v>
      </c>
      <c r="B2" s="85"/>
      <c r="C2" s="85"/>
      <c r="D2" s="85"/>
      <c r="E2" s="85"/>
      <c r="F2" s="85"/>
    </row>
    <row r="4" spans="1:17" ht="16" thickBot="1" x14ac:dyDescent="0.4">
      <c r="B4" s="96" t="s">
        <v>103</v>
      </c>
      <c r="C4" s="96"/>
      <c r="D4" s="96"/>
      <c r="E4" s="96"/>
      <c r="F4" s="96"/>
      <c r="G4" s="96"/>
      <c r="H4" s="96"/>
      <c r="I4" s="96"/>
    </row>
    <row r="5" spans="1:17" s="49" customFormat="1" ht="16" thickBot="1" x14ac:dyDescent="0.4">
      <c r="A5" s="82" t="s">
        <v>115</v>
      </c>
      <c r="B5" s="81">
        <v>256000</v>
      </c>
    </row>
    <row r="6" spans="1:17" s="24" customFormat="1" x14ac:dyDescent="0.35">
      <c r="A6" s="34" t="s">
        <v>0</v>
      </c>
      <c r="B6" s="89" t="s">
        <v>15</v>
      </c>
      <c r="C6" s="89"/>
      <c r="D6" s="89"/>
      <c r="E6" s="89"/>
      <c r="F6" s="89"/>
      <c r="G6" s="89"/>
      <c r="H6" s="89"/>
      <c r="I6" s="89"/>
    </row>
    <row r="7" spans="1:17" s="24" customFormat="1" ht="35" customHeight="1" x14ac:dyDescent="0.35">
      <c r="B7" s="93"/>
      <c r="C7" s="93"/>
      <c r="D7" s="93"/>
      <c r="E7" s="93"/>
      <c r="F7" s="93"/>
      <c r="G7" s="93"/>
      <c r="H7" s="93"/>
      <c r="I7" s="93"/>
    </row>
    <row r="8" spans="1:17" s="24" customFormat="1" x14ac:dyDescent="0.35">
      <c r="C8" s="25"/>
      <c r="D8" s="25"/>
      <c r="E8" s="25"/>
      <c r="F8" s="25"/>
      <c r="G8" s="26"/>
      <c r="H8" s="26"/>
    </row>
    <row r="9" spans="1:17" s="22" customFormat="1" ht="47" customHeight="1" x14ac:dyDescent="0.35">
      <c r="A9" s="22" t="s">
        <v>58</v>
      </c>
      <c r="B9" s="27" t="s">
        <v>53</v>
      </c>
      <c r="C9" s="27" t="s">
        <v>14</v>
      </c>
      <c r="D9" s="27" t="s">
        <v>54</v>
      </c>
      <c r="E9" s="27" t="s">
        <v>55</v>
      </c>
      <c r="F9" s="27" t="s">
        <v>59</v>
      </c>
      <c r="G9" s="28" t="s">
        <v>57</v>
      </c>
      <c r="H9" s="27" t="s">
        <v>63</v>
      </c>
      <c r="I9" s="27" t="s">
        <v>2</v>
      </c>
      <c r="J9" s="27" t="s">
        <v>3</v>
      </c>
      <c r="K9" s="27" t="s">
        <v>116</v>
      </c>
      <c r="Q9" s="29"/>
    </row>
    <row r="10" spans="1:17" s="70" customFormat="1" x14ac:dyDescent="0.35">
      <c r="A10" s="2" t="s">
        <v>48</v>
      </c>
      <c r="B10" s="4">
        <v>4.7</v>
      </c>
      <c r="C10" s="5">
        <v>42.82</v>
      </c>
      <c r="D10" s="3" t="s">
        <v>65</v>
      </c>
      <c r="E10" s="15" t="s">
        <v>56</v>
      </c>
      <c r="F10" s="15" t="s">
        <v>60</v>
      </c>
      <c r="G10" s="7" t="s">
        <v>4</v>
      </c>
      <c r="H10" s="6">
        <f>B10*173.33</f>
        <v>814.65100000000007</v>
      </c>
      <c r="I10" s="8">
        <f>C10*H10</f>
        <v>34883.355820000004</v>
      </c>
      <c r="J10" s="5">
        <f>ROUND(SUM(I10:I10),0)</f>
        <v>34883</v>
      </c>
      <c r="K10" s="2" t="s">
        <v>67</v>
      </c>
      <c r="L10" s="70" t="str">
        <f>IF(B10=1,"month","months")</f>
        <v>months</v>
      </c>
      <c r="Q10" s="71"/>
    </row>
    <row r="11" spans="1:17" s="70" customFormat="1" x14ac:dyDescent="0.35">
      <c r="A11" s="2" t="s">
        <v>49</v>
      </c>
      <c r="B11" s="4">
        <v>1</v>
      </c>
      <c r="C11" s="5">
        <v>49.91</v>
      </c>
      <c r="D11" s="3" t="s">
        <v>64</v>
      </c>
      <c r="E11" s="2" t="s">
        <v>66</v>
      </c>
      <c r="F11" s="2" t="s">
        <v>61</v>
      </c>
      <c r="G11" s="7" t="s">
        <v>62</v>
      </c>
      <c r="H11" s="6">
        <f>B11*173.33</f>
        <v>173.33</v>
      </c>
      <c r="I11" s="8">
        <f>C11*H11</f>
        <v>8650.9002999999993</v>
      </c>
      <c r="J11" s="5">
        <f>ROUND(SUM(I11:I11),0)</f>
        <v>8651</v>
      </c>
      <c r="K11" s="2" t="s">
        <v>69</v>
      </c>
      <c r="L11" s="70" t="str">
        <f>IF(B11=1,"month","months")</f>
        <v>month</v>
      </c>
      <c r="Q11" s="71"/>
    </row>
    <row r="12" spans="1:17" s="70" customFormat="1" x14ac:dyDescent="0.35">
      <c r="A12" s="2"/>
      <c r="B12" s="4"/>
      <c r="C12" s="5"/>
      <c r="D12" s="3"/>
      <c r="E12" s="2"/>
      <c r="F12" s="2"/>
      <c r="G12" s="7"/>
      <c r="H12" s="6"/>
      <c r="I12" s="8"/>
      <c r="J12" s="5"/>
      <c r="K12" s="2"/>
      <c r="L12" s="70" t="str">
        <f>IF(B12=1,"month","months")</f>
        <v>months</v>
      </c>
      <c r="Q12" s="71"/>
    </row>
    <row r="13" spans="1:17" s="70" customFormat="1" x14ac:dyDescent="0.35">
      <c r="A13" s="2"/>
      <c r="B13" s="4"/>
      <c r="C13" s="5"/>
      <c r="D13" s="3"/>
      <c r="E13" s="2"/>
      <c r="F13" s="2"/>
      <c r="G13" s="7"/>
      <c r="H13" s="6"/>
      <c r="I13" s="8"/>
      <c r="J13" s="5"/>
      <c r="K13" s="2"/>
      <c r="L13" s="70" t="str">
        <f>IF(B13=1,"month","months")</f>
        <v>months</v>
      </c>
      <c r="Q13" s="71"/>
    </row>
    <row r="14" spans="1:17" s="70" customFormat="1" x14ac:dyDescent="0.35">
      <c r="A14" s="2"/>
      <c r="B14" s="2"/>
      <c r="C14" s="2"/>
      <c r="D14" s="2"/>
      <c r="E14" s="2"/>
      <c r="F14" s="2"/>
      <c r="G14" s="2"/>
      <c r="H14" s="2"/>
      <c r="I14" s="2"/>
      <c r="J14" s="2"/>
      <c r="K14" s="2"/>
      <c r="L14" s="70" t="str">
        <f>IF(B14=1,"month","months")</f>
        <v>months</v>
      </c>
    </row>
    <row r="15" spans="1:17" s="46" customFormat="1" ht="16" thickBot="1" x14ac:dyDescent="0.4">
      <c r="A15" s="44" t="s">
        <v>5</v>
      </c>
      <c r="B15" s="48">
        <f>SUM(J10:J14)</f>
        <v>43534</v>
      </c>
    </row>
    <row r="16" spans="1:17" s="24" customFormat="1" x14ac:dyDescent="0.35">
      <c r="A16" s="34" t="s">
        <v>1</v>
      </c>
      <c r="C16" s="26"/>
      <c r="D16" s="26"/>
      <c r="E16" s="26"/>
      <c r="F16" s="32"/>
      <c r="G16" s="26"/>
    </row>
    <row r="17" spans="1:17" s="22" customFormat="1" ht="47" customHeight="1" x14ac:dyDescent="0.35">
      <c r="A17" s="22" t="s">
        <v>58</v>
      </c>
      <c r="B17" s="27" t="s">
        <v>53</v>
      </c>
      <c r="C17" s="27" t="s">
        <v>14</v>
      </c>
      <c r="D17" s="27" t="s">
        <v>54</v>
      </c>
      <c r="E17" s="27" t="s">
        <v>55</v>
      </c>
      <c r="F17" s="27" t="s">
        <v>59</v>
      </c>
      <c r="G17" s="28" t="s">
        <v>57</v>
      </c>
      <c r="H17" s="27" t="s">
        <v>63</v>
      </c>
      <c r="I17" s="27" t="s">
        <v>2</v>
      </c>
      <c r="J17" s="27" t="s">
        <v>3</v>
      </c>
      <c r="K17" s="27" t="s">
        <v>68</v>
      </c>
      <c r="Q17" s="29"/>
    </row>
    <row r="18" spans="1:17" s="22" customFormat="1" x14ac:dyDescent="0.35">
      <c r="A18" s="2" t="s">
        <v>70</v>
      </c>
      <c r="B18" s="4">
        <v>3</v>
      </c>
      <c r="C18" s="5">
        <v>42.82</v>
      </c>
      <c r="D18" s="3" t="s">
        <v>65</v>
      </c>
      <c r="E18" s="15" t="s">
        <v>56</v>
      </c>
      <c r="F18" s="15" t="s">
        <v>60</v>
      </c>
      <c r="G18" s="7" t="s">
        <v>4</v>
      </c>
      <c r="H18" s="6">
        <f>B18*173.33</f>
        <v>519.99</v>
      </c>
      <c r="I18" s="8">
        <f>C18*H18</f>
        <v>22265.971799999999</v>
      </c>
      <c r="J18" s="5">
        <f>ROUND(SUM(I18:I18),0)</f>
        <v>22266</v>
      </c>
      <c r="K18" s="2" t="s">
        <v>71</v>
      </c>
      <c r="L18" s="70" t="str">
        <f>IF(B18=1,"month","months")</f>
        <v>months</v>
      </c>
      <c r="M18" s="70"/>
      <c r="Q18" s="29"/>
    </row>
    <row r="19" spans="1:17" s="22" customFormat="1" x14ac:dyDescent="0.35">
      <c r="A19" s="2"/>
      <c r="B19" s="4"/>
      <c r="C19" s="5"/>
      <c r="D19" s="3"/>
      <c r="E19" s="2"/>
      <c r="F19" s="2"/>
      <c r="G19" s="7"/>
      <c r="H19" s="6"/>
      <c r="I19" s="8"/>
      <c r="J19" s="5"/>
      <c r="K19" s="2"/>
      <c r="L19" s="70" t="str">
        <f>IF(B19=1,"month","months")</f>
        <v>months</v>
      </c>
      <c r="M19" s="70"/>
      <c r="Q19" s="29"/>
    </row>
    <row r="20" spans="1:17" s="22" customFormat="1" x14ac:dyDescent="0.35">
      <c r="A20" s="2"/>
      <c r="B20" s="4"/>
      <c r="C20" s="5"/>
      <c r="D20" s="3"/>
      <c r="E20" s="2"/>
      <c r="F20" s="2"/>
      <c r="G20" s="7"/>
      <c r="H20" s="6"/>
      <c r="I20" s="8"/>
      <c r="J20" s="5"/>
      <c r="K20" s="2"/>
      <c r="L20" s="70" t="str">
        <f>IF(B20=1,"month","months")</f>
        <v>months</v>
      </c>
      <c r="M20" s="70"/>
      <c r="Q20" s="29"/>
    </row>
    <row r="21" spans="1:17" s="22" customFormat="1" x14ac:dyDescent="0.35">
      <c r="A21" s="2"/>
      <c r="B21" s="4"/>
      <c r="C21" s="5"/>
      <c r="D21" s="3"/>
      <c r="E21" s="2"/>
      <c r="F21" s="2"/>
      <c r="G21" s="7"/>
      <c r="H21" s="6"/>
      <c r="I21" s="8"/>
      <c r="J21" s="5"/>
      <c r="K21" s="2"/>
      <c r="L21" s="70" t="str">
        <f>IF(B21=1,"month","months")</f>
        <v>months</v>
      </c>
      <c r="M21" s="70"/>
      <c r="Q21" s="29"/>
    </row>
    <row r="22" spans="1:17" s="22" customFormat="1" x14ac:dyDescent="0.35">
      <c r="A22" s="2"/>
      <c r="B22" s="2"/>
      <c r="C22" s="2"/>
      <c r="D22" s="2"/>
      <c r="E22" s="2"/>
      <c r="F22" s="2"/>
      <c r="G22" s="2"/>
      <c r="H22" s="2"/>
      <c r="I22" s="2"/>
      <c r="J22" s="2"/>
      <c r="K22" s="2"/>
      <c r="L22" s="70" t="str">
        <f>IF(B22=1,"month","months")</f>
        <v>months</v>
      </c>
      <c r="M22" s="70"/>
    </row>
    <row r="23" spans="1:17" s="46" customFormat="1" ht="16" thickBot="1" x14ac:dyDescent="0.4">
      <c r="A23" s="44" t="s">
        <v>6</v>
      </c>
      <c r="B23" s="48">
        <f>SUM(J18:J22)</f>
        <v>22266</v>
      </c>
    </row>
    <row r="24" spans="1:17" s="22" customFormat="1" ht="32" customHeight="1" x14ac:dyDescent="0.35">
      <c r="A24" s="47" t="s">
        <v>20</v>
      </c>
      <c r="B24" s="93" t="s">
        <v>19</v>
      </c>
      <c r="C24" s="93"/>
      <c r="D24" s="93"/>
      <c r="E24" s="93"/>
      <c r="F24" s="93"/>
      <c r="G24" s="93"/>
      <c r="H24" s="93"/>
      <c r="I24" s="93"/>
    </row>
    <row r="25" spans="1:17" s="22" customFormat="1" x14ac:dyDescent="0.35">
      <c r="A25" s="20"/>
      <c r="B25" s="21" t="s">
        <v>22</v>
      </c>
      <c r="C25" s="22" t="s">
        <v>21</v>
      </c>
    </row>
    <row r="26" spans="1:17" s="22" customFormat="1" x14ac:dyDescent="0.35">
      <c r="A26" s="20"/>
      <c r="B26" s="21">
        <v>0</v>
      </c>
      <c r="C26" s="30">
        <v>0.3</v>
      </c>
      <c r="D26" s="31" t="s">
        <v>105</v>
      </c>
    </row>
    <row r="27" spans="1:17" s="46" customFormat="1" ht="16" thickBot="1" x14ac:dyDescent="0.4">
      <c r="A27" s="44" t="s">
        <v>7</v>
      </c>
      <c r="B27" s="48">
        <v>0</v>
      </c>
    </row>
    <row r="28" spans="1:17" s="24" customFormat="1" x14ac:dyDescent="0.35">
      <c r="A28" s="47" t="s">
        <v>23</v>
      </c>
      <c r="B28" s="38" t="s">
        <v>106</v>
      </c>
    </row>
    <row r="29" spans="1:17" s="22" customFormat="1" x14ac:dyDescent="0.35"/>
    <row r="30" spans="1:17" s="46" customFormat="1" ht="16" thickBot="1" x14ac:dyDescent="0.4">
      <c r="A30" s="44" t="s">
        <v>8</v>
      </c>
      <c r="B30" s="45">
        <v>0</v>
      </c>
    </row>
    <row r="31" spans="1:17" s="24" customFormat="1" ht="47" customHeight="1" x14ac:dyDescent="0.35">
      <c r="A31" s="47" t="s">
        <v>24</v>
      </c>
      <c r="B31" s="93" t="s">
        <v>72</v>
      </c>
      <c r="C31" s="93"/>
      <c r="D31" s="93"/>
      <c r="E31" s="93"/>
      <c r="F31" s="93"/>
      <c r="G31" s="93"/>
      <c r="H31" s="93"/>
      <c r="I31" s="93"/>
    </row>
    <row r="32" spans="1:17" s="24" customFormat="1" ht="31" x14ac:dyDescent="0.35">
      <c r="A32" s="35" t="s">
        <v>81</v>
      </c>
      <c r="B32" s="33" t="s">
        <v>82</v>
      </c>
      <c r="C32" s="33" t="s">
        <v>73</v>
      </c>
      <c r="D32" s="33" t="s">
        <v>74</v>
      </c>
      <c r="E32" s="33" t="s">
        <v>77</v>
      </c>
      <c r="F32" s="33" t="s">
        <v>76</v>
      </c>
      <c r="G32" s="33" t="s">
        <v>75</v>
      </c>
      <c r="H32" s="35" t="s">
        <v>78</v>
      </c>
      <c r="I32" s="87">
        <v>0.5</v>
      </c>
      <c r="J32" s="87"/>
      <c r="K32" s="33" t="s">
        <v>104</v>
      </c>
    </row>
    <row r="33" spans="1:50" s="11" customFormat="1" x14ac:dyDescent="0.35">
      <c r="A33" s="1" t="s">
        <v>29</v>
      </c>
      <c r="B33" s="12">
        <v>0</v>
      </c>
      <c r="I33" s="88"/>
      <c r="J33" s="88"/>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row>
    <row r="34" spans="1:50" s="11" customFormat="1" x14ac:dyDescent="0.35">
      <c r="A34" s="1"/>
      <c r="B34" s="12"/>
      <c r="I34" s="19"/>
      <c r="J34" s="19"/>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row>
    <row r="35" spans="1:50" s="24" customFormat="1" x14ac:dyDescent="0.35">
      <c r="B35" s="33" t="s">
        <v>82</v>
      </c>
      <c r="C35" s="24" t="s">
        <v>80</v>
      </c>
      <c r="I35" s="26"/>
      <c r="J35" s="26"/>
    </row>
    <row r="36" spans="1:50" x14ac:dyDescent="0.35">
      <c r="A36" s="36" t="s">
        <v>28</v>
      </c>
      <c r="B36" s="12">
        <f>2000*C36</f>
        <v>2000</v>
      </c>
      <c r="C36">
        <v>1</v>
      </c>
      <c r="D36" s="75" t="s">
        <v>107</v>
      </c>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row>
    <row r="37" spans="1:50" s="22" customFormat="1" x14ac:dyDescent="0.35">
      <c r="A37" s="22" t="s">
        <v>26</v>
      </c>
      <c r="B37" s="31" t="s">
        <v>27</v>
      </c>
    </row>
    <row r="38" spans="1:50" s="46" customFormat="1" ht="16" thickBot="1" x14ac:dyDescent="0.4">
      <c r="A38" s="44" t="s">
        <v>9</v>
      </c>
      <c r="B38" s="45">
        <f>SUM(B36,B33:B34)</f>
        <v>2000</v>
      </c>
    </row>
    <row r="39" spans="1:50" s="24" customFormat="1" ht="33" customHeight="1" x14ac:dyDescent="0.35">
      <c r="A39" s="47" t="s">
        <v>25</v>
      </c>
      <c r="B39" s="93" t="s">
        <v>83</v>
      </c>
      <c r="C39" s="93"/>
      <c r="D39" s="93"/>
      <c r="E39" s="93"/>
      <c r="F39" s="93"/>
      <c r="G39" s="93"/>
      <c r="H39" s="93"/>
      <c r="I39" s="93"/>
    </row>
    <row r="40" spans="1:50" s="22" customFormat="1" ht="8" customHeight="1" x14ac:dyDescent="0.35">
      <c r="B40" s="31"/>
    </row>
    <row r="41" spans="1:50" s="46" customFormat="1" ht="16" thickBot="1" x14ac:dyDescent="0.4">
      <c r="A41" s="44" t="s">
        <v>10</v>
      </c>
      <c r="B41" s="45">
        <v>0</v>
      </c>
    </row>
    <row r="42" spans="1:50" s="24" customFormat="1" ht="68" customHeight="1" x14ac:dyDescent="0.35">
      <c r="A42" s="39" t="s">
        <v>30</v>
      </c>
      <c r="B42" s="93" t="s">
        <v>84</v>
      </c>
      <c r="C42" s="93"/>
      <c r="D42" s="93"/>
      <c r="E42" s="93"/>
      <c r="F42" s="93"/>
      <c r="G42" s="93"/>
      <c r="H42" s="93"/>
      <c r="I42" s="93"/>
    </row>
    <row r="43" spans="1:50" s="24" customFormat="1" x14ac:dyDescent="0.35">
      <c r="A43" s="39" t="s">
        <v>86</v>
      </c>
      <c r="B43" s="42" t="s">
        <v>87</v>
      </c>
      <c r="C43" s="42" t="s">
        <v>88</v>
      </c>
      <c r="D43" s="42" t="s">
        <v>89</v>
      </c>
      <c r="E43" s="40"/>
      <c r="F43" s="40"/>
      <c r="G43" s="40"/>
      <c r="H43" s="40"/>
      <c r="I43" s="40"/>
    </row>
    <row r="44" spans="1:50" s="11" customFormat="1" x14ac:dyDescent="0.35">
      <c r="A44" s="9" t="s">
        <v>18</v>
      </c>
    </row>
    <row r="45" spans="1:50" s="11" customFormat="1" x14ac:dyDescent="0.35">
      <c r="A45" s="1" t="s">
        <v>16</v>
      </c>
      <c r="B45" s="13">
        <f>C45*D45</f>
        <v>1000</v>
      </c>
      <c r="C45" s="11">
        <v>10</v>
      </c>
      <c r="D45" s="16">
        <v>100</v>
      </c>
    </row>
    <row r="46" spans="1:50" s="11" customFormat="1" x14ac:dyDescent="0.35">
      <c r="A46" s="1" t="s">
        <v>17</v>
      </c>
      <c r="B46" s="13">
        <v>2000</v>
      </c>
    </row>
    <row r="47" spans="1:50" s="11" customFormat="1" x14ac:dyDescent="0.35">
      <c r="A47" s="9" t="s">
        <v>31</v>
      </c>
    </row>
    <row r="48" spans="1:50" s="11" customFormat="1" x14ac:dyDescent="0.35">
      <c r="A48" s="1" t="s">
        <v>32</v>
      </c>
      <c r="B48" s="13">
        <v>1000</v>
      </c>
    </row>
    <row r="49" spans="1:9" s="11" customFormat="1" x14ac:dyDescent="0.35">
      <c r="A49" s="1" t="s">
        <v>33</v>
      </c>
      <c r="B49" s="13">
        <v>2000</v>
      </c>
    </row>
    <row r="50" spans="1:9" s="11" customFormat="1" x14ac:dyDescent="0.35"/>
    <row r="51" spans="1:9" s="11" customFormat="1" x14ac:dyDescent="0.35">
      <c r="A51" s="1" t="s">
        <v>51</v>
      </c>
      <c r="B51" s="14">
        <v>117495</v>
      </c>
    </row>
    <row r="52" spans="1:9" s="11" customFormat="1" x14ac:dyDescent="0.35">
      <c r="A52" s="1"/>
      <c r="B52" s="14"/>
    </row>
    <row r="53" spans="1:9" s="11" customFormat="1" x14ac:dyDescent="0.35">
      <c r="A53" s="1" t="s">
        <v>108</v>
      </c>
      <c r="B53" s="14">
        <v>58</v>
      </c>
      <c r="E53" s="76" t="s">
        <v>109</v>
      </c>
    </row>
    <row r="54" spans="1:9" s="11" customFormat="1" ht="24" customHeight="1" x14ac:dyDescent="0.35">
      <c r="A54" s="10"/>
      <c r="B54" s="13"/>
    </row>
    <row r="55" spans="1:9" s="24" customFormat="1" ht="15" customHeight="1" x14ac:dyDescent="0.35">
      <c r="B55" s="37"/>
    </row>
    <row r="56" spans="1:9" s="52" customFormat="1" ht="15" customHeight="1" x14ac:dyDescent="0.35">
      <c r="A56" s="50" t="s">
        <v>35</v>
      </c>
      <c r="B56" s="51">
        <v>0</v>
      </c>
      <c r="C56" s="95" t="s">
        <v>36</v>
      </c>
      <c r="D56" s="95"/>
      <c r="E56" s="95"/>
      <c r="F56" s="95"/>
      <c r="G56" s="95"/>
      <c r="H56" s="95"/>
      <c r="I56" s="95"/>
    </row>
    <row r="57" spans="1:9" s="24" customFormat="1" ht="8" customHeight="1" x14ac:dyDescent="0.35">
      <c r="B57" s="37"/>
    </row>
    <row r="58" spans="1:9" s="55" customFormat="1" ht="50" customHeight="1" x14ac:dyDescent="0.35">
      <c r="A58" s="53" t="s">
        <v>37</v>
      </c>
      <c r="B58" s="54"/>
      <c r="C58" s="92" t="s">
        <v>85</v>
      </c>
      <c r="D58" s="92"/>
      <c r="E58" s="92"/>
      <c r="F58" s="92"/>
      <c r="G58" s="92"/>
      <c r="H58" s="92"/>
      <c r="I58" s="92"/>
    </row>
    <row r="59" spans="1:9" s="24" customFormat="1" x14ac:dyDescent="0.35">
      <c r="A59" s="39" t="s">
        <v>92</v>
      </c>
      <c r="B59" s="35" t="s">
        <v>87</v>
      </c>
      <c r="C59" s="43" t="s">
        <v>90</v>
      </c>
      <c r="D59" s="35"/>
      <c r="E59" s="40"/>
      <c r="F59" s="40"/>
      <c r="G59" s="40"/>
      <c r="H59" s="40"/>
      <c r="I59" s="40"/>
    </row>
    <row r="60" spans="1:9" s="11" customFormat="1" x14ac:dyDescent="0.35">
      <c r="A60" s="1"/>
      <c r="B60" s="13"/>
      <c r="C60" s="18"/>
    </row>
    <row r="61" spans="1:9" s="11" customFormat="1" x14ac:dyDescent="0.35">
      <c r="A61" s="1"/>
      <c r="B61" s="13"/>
      <c r="C61" s="18"/>
    </row>
    <row r="62" spans="1:9" s="56" customFormat="1" x14ac:dyDescent="0.35">
      <c r="B62" s="57"/>
    </row>
    <row r="63" spans="1:9" s="55" customFormat="1" ht="35" customHeight="1" x14ac:dyDescent="0.35">
      <c r="A63" s="53" t="s">
        <v>38</v>
      </c>
      <c r="B63" s="54"/>
      <c r="C63" s="92" t="s">
        <v>39</v>
      </c>
      <c r="D63" s="92"/>
      <c r="E63" s="92"/>
      <c r="F63" s="92"/>
      <c r="G63" s="92"/>
      <c r="H63" s="92"/>
      <c r="I63" s="92"/>
    </row>
    <row r="64" spans="1:9" s="24" customFormat="1" x14ac:dyDescent="0.35">
      <c r="A64" s="39" t="s">
        <v>92</v>
      </c>
      <c r="B64" s="35" t="s">
        <v>87</v>
      </c>
      <c r="C64" s="43" t="s">
        <v>90</v>
      </c>
    </row>
    <row r="65" spans="1:9" s="11" customFormat="1" x14ac:dyDescent="0.35">
      <c r="A65" s="1"/>
      <c r="B65" s="13"/>
      <c r="C65" s="18"/>
    </row>
    <row r="66" spans="1:9" s="11" customFormat="1" x14ac:dyDescent="0.35">
      <c r="A66" s="1"/>
      <c r="B66" s="13"/>
      <c r="C66" s="18"/>
    </row>
    <row r="67" spans="1:9" s="56" customFormat="1" x14ac:dyDescent="0.35">
      <c r="B67" s="57"/>
    </row>
    <row r="68" spans="1:9" s="55" customFormat="1" ht="47" customHeight="1" x14ac:dyDescent="0.35">
      <c r="A68" s="53" t="s">
        <v>40</v>
      </c>
      <c r="B68" s="54"/>
      <c r="C68" s="92" t="s">
        <v>91</v>
      </c>
      <c r="D68" s="92"/>
      <c r="E68" s="92"/>
      <c r="F68" s="92"/>
      <c r="G68" s="92"/>
      <c r="H68" s="92"/>
      <c r="I68" s="92"/>
    </row>
    <row r="69" spans="1:9" s="24" customFormat="1" x14ac:dyDescent="0.35">
      <c r="A69" s="39" t="s">
        <v>92</v>
      </c>
      <c r="B69" s="35" t="s">
        <v>87</v>
      </c>
      <c r="C69" s="43" t="s">
        <v>90</v>
      </c>
    </row>
    <row r="70" spans="1:9" s="11" customFormat="1" x14ac:dyDescent="0.35">
      <c r="A70" s="1"/>
      <c r="B70" s="13"/>
      <c r="C70" s="18"/>
    </row>
    <row r="71" spans="1:9" s="56" customFormat="1" x14ac:dyDescent="0.35">
      <c r="B71" s="57"/>
    </row>
    <row r="72" spans="1:9" s="24" customFormat="1" ht="35" customHeight="1" x14ac:dyDescent="0.35">
      <c r="A72" s="39" t="s">
        <v>41</v>
      </c>
      <c r="B72" s="37"/>
      <c r="C72" s="92" t="s">
        <v>42</v>
      </c>
      <c r="D72" s="92"/>
      <c r="E72" s="92"/>
      <c r="F72" s="92"/>
      <c r="G72" s="92"/>
      <c r="H72" s="92"/>
      <c r="I72" s="92"/>
    </row>
    <row r="73" spans="1:9" s="24" customFormat="1" ht="18" customHeight="1" x14ac:dyDescent="0.35">
      <c r="A73" s="43" t="s">
        <v>93</v>
      </c>
      <c r="B73" s="42" t="s">
        <v>87</v>
      </c>
      <c r="C73" s="58" t="s">
        <v>94</v>
      </c>
      <c r="D73" s="42"/>
      <c r="E73" s="40"/>
      <c r="F73" s="40"/>
      <c r="G73" s="40"/>
      <c r="H73" s="40"/>
      <c r="I73" s="40"/>
    </row>
    <row r="74" spans="1:9" customFormat="1" ht="16" customHeight="1" x14ac:dyDescent="0.35"/>
    <row r="75" spans="1:9" customFormat="1" ht="16" customHeight="1" x14ac:dyDescent="0.35"/>
    <row r="76" spans="1:9" customFormat="1" ht="16" customHeight="1" x14ac:dyDescent="0.35"/>
    <row r="77" spans="1:9" s="11" customFormat="1" x14ac:dyDescent="0.35">
      <c r="A77" s="9"/>
      <c r="B77" s="13"/>
    </row>
    <row r="78" spans="1:9" s="24" customFormat="1" x14ac:dyDescent="0.35">
      <c r="A78" s="59" t="s">
        <v>43</v>
      </c>
      <c r="B78" s="37"/>
    </row>
    <row r="79" spans="1:9" s="24" customFormat="1" ht="52" customHeight="1" x14ac:dyDescent="0.35">
      <c r="A79" s="60" t="s">
        <v>44</v>
      </c>
      <c r="B79" s="61">
        <v>5000</v>
      </c>
      <c r="C79" s="93" t="s">
        <v>110</v>
      </c>
      <c r="D79" s="93"/>
      <c r="E79" s="93"/>
      <c r="F79" s="93"/>
      <c r="G79" s="93"/>
      <c r="H79" s="93"/>
      <c r="I79" s="93"/>
    </row>
    <row r="80" spans="1:9" s="24" customFormat="1" ht="34" customHeight="1" x14ac:dyDescent="0.35">
      <c r="A80" s="60" t="s">
        <v>50</v>
      </c>
      <c r="B80" s="61">
        <v>10000</v>
      </c>
      <c r="C80" s="94" t="s">
        <v>111</v>
      </c>
      <c r="D80" s="94"/>
      <c r="E80" s="94"/>
      <c r="F80" s="94"/>
      <c r="G80" s="94"/>
      <c r="H80" s="94"/>
      <c r="I80" s="94"/>
    </row>
    <row r="81" spans="1:38" s="24" customFormat="1" ht="31" x14ac:dyDescent="0.35">
      <c r="A81" s="35" t="s">
        <v>81</v>
      </c>
      <c r="B81" s="33" t="s">
        <v>82</v>
      </c>
      <c r="C81" s="33" t="s">
        <v>73</v>
      </c>
      <c r="D81" s="33" t="s">
        <v>74</v>
      </c>
      <c r="E81" s="33" t="s">
        <v>77</v>
      </c>
      <c r="F81" s="33" t="s">
        <v>76</v>
      </c>
      <c r="G81" s="33" t="s">
        <v>75</v>
      </c>
      <c r="H81" s="35" t="s">
        <v>78</v>
      </c>
      <c r="I81" s="87">
        <v>0.5</v>
      </c>
      <c r="J81" s="87"/>
      <c r="K81" s="33" t="s">
        <v>79</v>
      </c>
    </row>
    <row r="82" spans="1:38" s="11" customFormat="1" x14ac:dyDescent="0.35">
      <c r="A82" s="1" t="s">
        <v>95</v>
      </c>
      <c r="B82" s="12">
        <v>0</v>
      </c>
      <c r="I82" s="88"/>
      <c r="J82" s="88"/>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row>
    <row r="83" spans="1:38" s="11" customFormat="1" x14ac:dyDescent="0.35">
      <c r="A83" s="1"/>
      <c r="B83" s="13"/>
      <c r="C83" s="2"/>
      <c r="D83" s="4"/>
      <c r="E83" s="2"/>
      <c r="F83" s="2"/>
      <c r="G83" s="5"/>
      <c r="H83" s="6"/>
      <c r="I83" s="17"/>
      <c r="J83" s="5"/>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row>
    <row r="84" spans="1:38" s="24" customFormat="1" ht="31" x14ac:dyDescent="0.35">
      <c r="A84" s="41" t="s">
        <v>96</v>
      </c>
      <c r="B84" s="72" t="s">
        <v>53</v>
      </c>
      <c r="C84" s="72" t="s">
        <v>14</v>
      </c>
      <c r="D84" s="72" t="s">
        <v>54</v>
      </c>
      <c r="E84" s="72" t="s">
        <v>55</v>
      </c>
      <c r="F84" s="72" t="s">
        <v>59</v>
      </c>
      <c r="G84" s="73" t="s">
        <v>57</v>
      </c>
      <c r="H84" s="72" t="s">
        <v>63</v>
      </c>
      <c r="I84" s="72" t="s">
        <v>2</v>
      </c>
      <c r="J84" s="72" t="s">
        <v>3</v>
      </c>
      <c r="K84" s="72" t="s">
        <v>68</v>
      </c>
      <c r="L84" s="22"/>
      <c r="M84" s="22"/>
    </row>
    <row r="85" spans="1:38" s="24" customFormat="1" x14ac:dyDescent="0.35">
      <c r="A85" s="2" t="s">
        <v>97</v>
      </c>
      <c r="B85" s="4"/>
      <c r="C85" s="5"/>
      <c r="D85" s="3"/>
      <c r="E85" s="15"/>
      <c r="F85" s="15"/>
      <c r="G85" s="7"/>
      <c r="H85" s="6"/>
      <c r="I85" s="8"/>
      <c r="J85" s="5"/>
      <c r="K85" s="2"/>
      <c r="L85" s="70" t="str">
        <f>IF(B85=1,"month","months")</f>
        <v>months</v>
      </c>
      <c r="M85" s="70"/>
    </row>
    <row r="86" spans="1:38" s="24" customFormat="1" x14ac:dyDescent="0.35">
      <c r="A86" s="1"/>
      <c r="B86" s="13"/>
      <c r="C86" s="11"/>
      <c r="D86" s="4"/>
      <c r="E86" s="2"/>
      <c r="F86" s="2"/>
      <c r="G86" s="5"/>
      <c r="H86" s="6"/>
      <c r="I86" s="17"/>
      <c r="J86" s="5"/>
      <c r="K86" s="11"/>
      <c r="L86" s="70" t="str">
        <f>IF(B86=1,"month","months")</f>
        <v>months</v>
      </c>
      <c r="M86" s="70"/>
    </row>
    <row r="87" spans="1:38" s="22" customFormat="1" x14ac:dyDescent="0.35">
      <c r="A87" s="15"/>
      <c r="B87" s="2"/>
      <c r="C87" s="2"/>
      <c r="D87" s="2"/>
      <c r="E87" s="2"/>
      <c r="F87" s="2"/>
      <c r="G87" s="2"/>
      <c r="H87" s="2"/>
      <c r="I87" s="2"/>
      <c r="J87" s="2"/>
      <c r="K87" s="2"/>
      <c r="L87" s="70" t="str">
        <f>IF(B87=1,"month","months")</f>
        <v>months</v>
      </c>
      <c r="M87" s="70"/>
    </row>
    <row r="88" spans="1:38" s="46" customFormat="1" ht="16" thickBot="1" x14ac:dyDescent="0.4">
      <c r="A88" s="44" t="s">
        <v>34</v>
      </c>
      <c r="B88" s="48">
        <f>SUM(B44:B87)</f>
        <v>138553</v>
      </c>
    </row>
    <row r="89" spans="1:38" s="24" customFormat="1" ht="16" thickBot="1" x14ac:dyDescent="0.4">
      <c r="A89" s="63" t="s">
        <v>99</v>
      </c>
      <c r="B89" s="62">
        <f>SUM(B88,B41,B38,B30,B23,B15)</f>
        <v>206353</v>
      </c>
    </row>
    <row r="90" spans="1:38" s="23" customFormat="1" ht="48" customHeight="1" x14ac:dyDescent="0.35">
      <c r="A90" s="39" t="s">
        <v>45</v>
      </c>
      <c r="B90" s="89" t="s">
        <v>98</v>
      </c>
      <c r="C90" s="90"/>
      <c r="D90" s="90"/>
      <c r="E90" s="90"/>
      <c r="F90" s="90"/>
      <c r="G90" s="90"/>
      <c r="H90" s="90"/>
      <c r="I90" s="90"/>
    </row>
    <row r="91" spans="1:38" s="24" customFormat="1" x14ac:dyDescent="0.35">
      <c r="B91" s="35" t="s">
        <v>11</v>
      </c>
      <c r="D91" s="35" t="s">
        <v>12</v>
      </c>
    </row>
    <row r="92" spans="1:38" s="24" customFormat="1" x14ac:dyDescent="0.35">
      <c r="A92" s="78" t="s">
        <v>112</v>
      </c>
      <c r="B92" s="74">
        <v>0.5</v>
      </c>
      <c r="D92" s="64">
        <f>B15+B23</f>
        <v>65800</v>
      </c>
      <c r="E92" s="77" t="s">
        <v>113</v>
      </c>
      <c r="F92" s="38"/>
    </row>
    <row r="93" spans="1:38" s="46" customFormat="1" ht="16" thickBot="1" x14ac:dyDescent="0.4">
      <c r="A93" s="44" t="s">
        <v>13</v>
      </c>
      <c r="B93" s="48">
        <f>ROUND(D92*B92,0)</f>
        <v>32900</v>
      </c>
    </row>
    <row r="94" spans="1:38" s="65" customFormat="1" ht="16" thickBot="1" x14ac:dyDescent="0.4">
      <c r="A94" s="63" t="s">
        <v>100</v>
      </c>
      <c r="B94" s="66">
        <f>B93+B89</f>
        <v>239253</v>
      </c>
    </row>
    <row r="95" spans="1:38" s="24" customFormat="1" ht="53" customHeight="1" x14ac:dyDescent="0.35">
      <c r="A95" s="39" t="s">
        <v>46</v>
      </c>
      <c r="B95" s="91" t="s">
        <v>101</v>
      </c>
      <c r="C95" s="91"/>
      <c r="D95" s="91"/>
      <c r="E95" s="91"/>
      <c r="F95" s="91"/>
      <c r="G95" s="91"/>
      <c r="H95" s="91"/>
      <c r="I95" s="91"/>
    </row>
    <row r="96" spans="1:38" s="22" customFormat="1" x14ac:dyDescent="0.35">
      <c r="B96" s="80">
        <v>7.0000000000000007E-2</v>
      </c>
      <c r="C96" s="41" t="s">
        <v>102</v>
      </c>
    </row>
    <row r="97" spans="1:9" s="22" customFormat="1" x14ac:dyDescent="0.35">
      <c r="B97" s="67">
        <f>B99/B94</f>
        <v>6.9997032430105369E-2</v>
      </c>
      <c r="C97" s="41" t="s">
        <v>114</v>
      </c>
    </row>
    <row r="98" spans="1:9" s="22" customFormat="1" x14ac:dyDescent="0.35">
      <c r="B98" s="68" t="str">
        <f>IF(B97&gt;0.07,"EXCEEDING ALLOWABLE LIMIT",IF(B97&gt;B96,"EXCEEDING TARGET LIMIT",""))</f>
        <v/>
      </c>
      <c r="C98" s="41"/>
    </row>
    <row r="99" spans="1:9" s="46" customFormat="1" ht="16" thickBot="1" x14ac:dyDescent="0.4">
      <c r="A99" s="44" t="s">
        <v>47</v>
      </c>
      <c r="B99" s="79">
        <f>ROUNDDOWN(B5-B5/1.07,0)</f>
        <v>16747</v>
      </c>
      <c r="C99" s="69" t="str">
        <f>"&lt;--- Line should be as close to but no more than: $"&amp; ROUNDDOWN(B5-B5/1.07,0)</f>
        <v>&lt;--- Line should be as close to but no more than: $16747</v>
      </c>
    </row>
    <row r="100" spans="1:9" s="63" customFormat="1" ht="16" thickBot="1" x14ac:dyDescent="0.4">
      <c r="A100" s="63" t="s">
        <v>52</v>
      </c>
      <c r="B100" s="66">
        <f>B99+B94</f>
        <v>256000</v>
      </c>
      <c r="C100" s="63" t="str">
        <f>"&lt;---- SHOULD BE $" &amp;B5 &amp;"!!!"</f>
        <v>&lt;---- SHOULD BE $256000!!!</v>
      </c>
    </row>
    <row r="102" spans="1:9" ht="17" x14ac:dyDescent="0.35">
      <c r="B102" s="86" t="s">
        <v>119</v>
      </c>
      <c r="C102" s="86"/>
      <c r="D102" s="86"/>
      <c r="E102" s="86"/>
      <c r="F102" s="83"/>
      <c r="G102" s="83"/>
      <c r="H102" s="83"/>
      <c r="I102" s="83"/>
    </row>
    <row r="103" spans="1:9" x14ac:dyDescent="0.35">
      <c r="B103" s="86"/>
      <c r="C103" s="86"/>
      <c r="D103" s="86"/>
      <c r="E103" s="86"/>
    </row>
    <row r="104" spans="1:9" x14ac:dyDescent="0.35">
      <c r="B104" s="86"/>
      <c r="C104" s="86"/>
      <c r="D104" s="86"/>
      <c r="E104" s="86"/>
    </row>
    <row r="105" spans="1:9" x14ac:dyDescent="0.35">
      <c r="B105" s="86"/>
      <c r="C105" s="86"/>
      <c r="D105" s="86"/>
      <c r="E105" s="86"/>
    </row>
    <row r="106" spans="1:9" x14ac:dyDescent="0.35">
      <c r="B106" s="86"/>
      <c r="C106" s="86"/>
      <c r="D106" s="86"/>
      <c r="E106" s="86"/>
    </row>
  </sheetData>
  <mergeCells count="22">
    <mergeCell ref="B4:I4"/>
    <mergeCell ref="C58:I58"/>
    <mergeCell ref="B6:I7"/>
    <mergeCell ref="B24:I24"/>
    <mergeCell ref="B31:I31"/>
    <mergeCell ref="I32:J32"/>
    <mergeCell ref="A1:F1"/>
    <mergeCell ref="A2:F2"/>
    <mergeCell ref="B102:E106"/>
    <mergeCell ref="I81:J81"/>
    <mergeCell ref="I82:J82"/>
    <mergeCell ref="B90:I90"/>
    <mergeCell ref="B95:I95"/>
    <mergeCell ref="C63:I63"/>
    <mergeCell ref="C68:I68"/>
    <mergeCell ref="C72:I72"/>
    <mergeCell ref="C79:I79"/>
    <mergeCell ref="C80:I80"/>
    <mergeCell ref="I33:J33"/>
    <mergeCell ref="B39:I39"/>
    <mergeCell ref="B42:I42"/>
    <mergeCell ref="C56:I56"/>
  </mergeCells>
  <hyperlinks>
    <hyperlink ref="G11" r:id="rId1" xr:uid="{BBAB9B9D-7F2C-C948-AB4F-FBF514855D38}"/>
    <hyperlink ref="G10" r:id="rId2" xr:uid="{2B43234F-E2A9-9D4A-AA2E-DD3DECE02099}"/>
    <hyperlink ref="G18" r:id="rId3" xr:uid="{C3505215-0A17-8E48-AC7E-01F302967429}"/>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Jaron Kuppers</dc:creator>
  <cp:lastModifiedBy>Hoang,Linh</cp:lastModifiedBy>
  <dcterms:created xsi:type="dcterms:W3CDTF">2018-05-14T23:57:41Z</dcterms:created>
  <dcterms:modified xsi:type="dcterms:W3CDTF">2021-06-30T19:35:34Z</dcterms:modified>
</cp:coreProperties>
</file>